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06" windowWidth="10725" windowHeight="8835" activeTab="0"/>
  </bookViews>
  <sheets>
    <sheet name="2021" sheetId="1" r:id="rId1"/>
    <sheet name="2022-2023" sheetId="2" r:id="rId2"/>
  </sheets>
  <definedNames>
    <definedName name="_xlnm.Print_Titles" localSheetId="0">'2021'!$14:$15</definedName>
    <definedName name="_xlnm.Print_Titles" localSheetId="1">'2022-2023'!$10:$11</definedName>
    <definedName name="_xlnm.Print_Area" localSheetId="0">'2021'!$A$1:$F$78</definedName>
    <definedName name="_xlnm.Print_Area" localSheetId="1">'2022-2023'!$A$1:$G$68</definedName>
  </definedNames>
  <calcPr fullCalcOnLoad="1"/>
</workbook>
</file>

<file path=xl/sharedStrings.xml><?xml version="1.0" encoding="utf-8"?>
<sst xmlns="http://schemas.openxmlformats.org/spreadsheetml/2006/main" count="485" uniqueCount="104">
  <si>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</si>
  <si>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</si>
  <si>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</si>
  <si>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</si>
  <si>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</si>
  <si>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</si>
  <si>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</si>
  <si>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</si>
  <si>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</si>
  <si>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</si>
  <si>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</si>
  <si>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</si>
  <si>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</si>
  <si>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</si>
  <si>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</si>
  <si>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</si>
  <si>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</si>
  <si>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</si>
  <si>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</si>
  <si>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</si>
  <si>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</si>
  <si>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</si>
  <si>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</si>
  <si>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</si>
  <si>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</si>
  <si>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</si>
  <si>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</si>
  <si>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</si>
  <si>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</si>
  <si>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</si>
  <si>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</si>
  <si>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</si>
  <si>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</si>
  <si>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</si>
  <si>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</si>
  <si>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</si>
  <si>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</si>
  <si>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</si>
  <si>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Прочие межбюджетные трансферты общего характера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</si>
  <si>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</si>
  <si>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</si>
  <si>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</si>
  <si>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</si>
  <si>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</si>
  <si>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</si>
  <si>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</si>
  <si>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</si>
  <si>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</si>
  <si>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</si>
  <si>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</si>
  <si>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</si>
  <si>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</si>
  <si>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</si>
  <si>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</si>
  <si>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</si>
  <si>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Муниципальная программа по содержанию  мест захоронений</t>
  </si>
  <si>
    <t>Содержание кладбищ</t>
  </si>
  <si>
    <t>Б1 0 00 0000 0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</si>
  <si>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</si>
  <si>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</si>
  <si>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>Диспансеризация муниципальных служащих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</si>
  <si>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</si>
  <si>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 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</si>
  <si>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</si>
  <si>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99 0 00 2086 0</t>
  </si>
  <si>
    <t>бюджетных ассигнований бюджета Лекаревского сельского поселения</t>
  </si>
  <si>
    <t>Лекаревского сельского поселения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</si>
  <si>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</si>
  <si>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</si>
  <si>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</si>
  <si>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</si>
  <si>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</si>
  <si>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Таблица 2</t>
  </si>
  <si>
    <t xml:space="preserve">по разделам и подразделам, целевым статьям (муниципальным программам и непрограммным </t>
  </si>
  <si>
    <t>направлениям деятельности), группам видов расходов классификации расходов бюджетов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</si>
  <si>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</si>
  <si>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ВСЕГО РАСХОДОВ (без условно утвержденных расходов)</t>
  </si>
  <si>
    <t>УСЛОВНО УТВЕРЖДЕННЫЕ РАСХОДЫ</t>
  </si>
  <si>
    <t>Условно утвержденные расходы</t>
  </si>
  <si>
    <t>99</t>
  </si>
  <si>
    <t>999 00 00</t>
  </si>
  <si>
    <t>800</t>
  </si>
  <si>
    <t>01 0 00 00000</t>
  </si>
  <si>
    <t>Мероприятия по программе развитие субъектов малого и среднего предпринимательства</t>
  </si>
  <si>
    <t>Программа комплексного развития транспортной инфраструктуры на территории муниципального образования</t>
  </si>
  <si>
    <t>Другие вопросы в области национальной экономики</t>
  </si>
  <si>
    <t>12</t>
  </si>
  <si>
    <t>Муниципальная программа по использованию и охране земель на территории поселения</t>
  </si>
  <si>
    <t>Мероприятия по землеустройству и землепользованию</t>
  </si>
  <si>
    <t>99 0 00 0344 0</t>
  </si>
  <si>
    <t>Таблица 1</t>
  </si>
  <si>
    <t>2022 год</t>
  </si>
  <si>
    <t xml:space="preserve"> классификации расходов бюджетов на 2021 год </t>
  </si>
  <si>
    <t>на плановый период 2022 и 2023 годов</t>
  </si>
  <si>
    <t>2023 год</t>
  </si>
  <si>
    <t>Б2 0 00 0000 0</t>
  </si>
  <si>
    <t>от «___ » _________ 2020г. № ___</t>
  </si>
  <si>
    <t>99 0 00 9708 0</t>
  </si>
  <si>
    <t>Муниципальная программа "Развитие субъектов малого и среднего предпринимательства муниципального образования"</t>
  </si>
  <si>
    <t>01 0 00 00641</t>
  </si>
  <si>
    <t>Б2 0 00 7802 0</t>
  </si>
  <si>
    <t>02 0 00 0000 0</t>
  </si>
  <si>
    <t>02 0 00 7344 0</t>
  </si>
  <si>
    <t>Б1 0 00 7804 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</si>
</sst>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1" fillId="0" borderId="16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95" fontId="2" fillId="32" borderId="17" xfId="0" applyNumberFormat="1" applyFont="1" applyFill="1" applyBorder="1" applyAlignment="1">
      <alignment/>
    </xf>
    <xf numFmtId="195" fontId="3" fillId="0" borderId="16" xfId="0" applyNumberFormat="1" applyFont="1" applyFill="1" applyBorder="1" applyAlignment="1">
      <alignment/>
    </xf>
    <xf numFmtId="195" fontId="4" fillId="0" borderId="16" xfId="0" applyNumberFormat="1" applyFont="1" applyFill="1" applyBorder="1" applyAlignment="1">
      <alignment/>
    </xf>
    <xf numFmtId="195" fontId="2" fillId="0" borderId="16" xfId="0" applyNumberFormat="1" applyFont="1" applyFill="1" applyBorder="1" applyAlignment="1">
      <alignment/>
    </xf>
    <xf numFmtId="195" fontId="2" fillId="32" borderId="16" xfId="0" applyNumberFormat="1" applyFont="1" applyFill="1" applyBorder="1" applyAlignment="1">
      <alignment/>
    </xf>
    <xf numFmtId="195" fontId="2" fillId="32" borderId="18" xfId="0" applyNumberFormat="1" applyFont="1" applyFill="1" applyBorder="1" applyAlignment="1">
      <alignment/>
    </xf>
    <xf numFmtId="195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195" fontId="2" fillId="32" borderId="20" xfId="0" applyNumberFormat="1" applyFont="1" applyFill="1" applyBorder="1" applyAlignment="1">
      <alignment/>
    </xf>
    <xf numFmtId="195" fontId="3" fillId="0" borderId="21" xfId="0" applyNumberFormat="1" applyFont="1" applyFill="1" applyBorder="1" applyAlignment="1">
      <alignment/>
    </xf>
    <xf numFmtId="195" fontId="4" fillId="0" borderId="21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2" fillId="0" borderId="21" xfId="0" applyNumberFormat="1" applyFont="1" applyFill="1" applyBorder="1" applyAlignment="1">
      <alignment/>
    </xf>
    <xf numFmtId="195" fontId="2" fillId="32" borderId="21" xfId="0" applyNumberFormat="1" applyFont="1" applyFill="1" applyBorder="1" applyAlignment="1">
      <alignment/>
    </xf>
    <xf numFmtId="195" fontId="2" fillId="32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32" borderId="23" xfId="0" applyFont="1" applyFill="1" applyBorder="1" applyAlignment="1">
      <alignment horizontal="left" wrapText="1"/>
    </xf>
    <xf numFmtId="49" fontId="2" fillId="32" borderId="24" xfId="0" applyNumberFormat="1" applyFont="1" applyFill="1" applyBorder="1" applyAlignment="1">
      <alignment horizontal="right"/>
    </xf>
    <xf numFmtId="49" fontId="2" fillId="32" borderId="24" xfId="0" applyNumberFormat="1" applyFont="1" applyFill="1" applyBorder="1" applyAlignment="1">
      <alignment horizontal="distributed"/>
    </xf>
    <xf numFmtId="195" fontId="2" fillId="32" borderId="25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distributed"/>
    </xf>
    <xf numFmtId="0" fontId="2" fillId="0" borderId="26" xfId="0" applyFont="1" applyFill="1" applyBorder="1" applyAlignment="1">
      <alignment horizontal="center" vertical="center" wrapText="1"/>
    </xf>
    <xf numFmtId="195" fontId="2" fillId="32" borderId="27" xfId="0" applyNumberFormat="1" applyFont="1" applyFill="1" applyBorder="1" applyAlignment="1">
      <alignment/>
    </xf>
    <xf numFmtId="195" fontId="3" fillId="0" borderId="28" xfId="0" applyNumberFormat="1" applyFont="1" applyFill="1" applyBorder="1" applyAlignment="1">
      <alignment/>
    </xf>
    <xf numFmtId="195" fontId="4" fillId="0" borderId="28" xfId="0" applyNumberFormat="1" applyFont="1" applyFill="1" applyBorder="1" applyAlignment="1">
      <alignment/>
    </xf>
    <xf numFmtId="195" fontId="1" fillId="0" borderId="28" xfId="0" applyNumberFormat="1" applyFont="1" applyFill="1" applyBorder="1" applyAlignment="1">
      <alignment/>
    </xf>
    <xf numFmtId="195" fontId="1" fillId="0" borderId="29" xfId="0" applyNumberFormat="1" applyFont="1" applyFill="1" applyBorder="1" applyAlignment="1">
      <alignment/>
    </xf>
    <xf numFmtId="195" fontId="2" fillId="0" borderId="28" xfId="0" applyNumberFormat="1" applyFont="1" applyFill="1" applyBorder="1" applyAlignment="1">
      <alignment/>
    </xf>
    <xf numFmtId="195" fontId="2" fillId="32" borderId="28" xfId="0" applyNumberFormat="1" applyFont="1" applyFill="1" applyBorder="1" applyAlignment="1">
      <alignment/>
    </xf>
    <xf numFmtId="195" fontId="2" fillId="32" borderId="30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left" wrapText="1"/>
    </xf>
    <xf numFmtId="49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distributed"/>
    </xf>
    <xf numFmtId="0" fontId="45" fillId="33" borderId="10" xfId="0" applyFont="1" applyFill="1" applyBorder="1" applyAlignment="1">
      <alignment/>
    </xf>
    <xf numFmtId="195" fontId="45" fillId="33" borderId="10" xfId="0" applyNumberFormat="1" applyFont="1" applyFill="1" applyBorder="1" applyAlignment="1">
      <alignment/>
    </xf>
    <xf numFmtId="195" fontId="45" fillId="33" borderId="16" xfId="0" applyNumberFormat="1" applyFont="1" applyFill="1" applyBorder="1" applyAlignment="1">
      <alignment/>
    </xf>
    <xf numFmtId="0" fontId="46" fillId="33" borderId="11" xfId="0" applyFont="1" applyFill="1" applyBorder="1" applyAlignment="1">
      <alignment horizontal="left" wrapText="1"/>
    </xf>
    <xf numFmtId="49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distributed"/>
    </xf>
    <xf numFmtId="0" fontId="46" fillId="33" borderId="10" xfId="0" applyFont="1" applyFill="1" applyBorder="1" applyAlignment="1">
      <alignment/>
    </xf>
    <xf numFmtId="195" fontId="46" fillId="33" borderId="10" xfId="0" applyNumberFormat="1" applyFont="1" applyFill="1" applyBorder="1" applyAlignment="1">
      <alignment/>
    </xf>
    <xf numFmtId="195" fontId="46" fillId="33" borderId="16" xfId="0" applyNumberFormat="1" applyFont="1" applyFill="1" applyBorder="1" applyAlignment="1">
      <alignment/>
    </xf>
    <xf numFmtId="0" fontId="46" fillId="33" borderId="11" xfId="0" applyFont="1" applyFill="1" applyBorder="1" applyAlignment="1">
      <alignment wrapText="1"/>
    </xf>
    <xf numFmtId="195" fontId="45" fillId="33" borderId="21" xfId="0" applyNumberFormat="1" applyFont="1" applyFill="1" applyBorder="1" applyAlignment="1">
      <alignment/>
    </xf>
    <xf numFmtId="195" fontId="46" fillId="33" borderId="21" xfId="0" applyNumberFormat="1" applyFont="1" applyFill="1" applyBorder="1" applyAlignment="1">
      <alignment/>
    </xf>
    <xf numFmtId="0" fontId="47" fillId="33" borderId="11" xfId="0" applyFont="1" applyFill="1" applyBorder="1" applyAlignment="1">
      <alignment horizontal="left" wrapText="1"/>
    </xf>
    <xf numFmtId="49" fontId="47" fillId="33" borderId="10" xfId="0" applyNumberFormat="1" applyFont="1" applyFill="1" applyBorder="1" applyAlignment="1">
      <alignment horizontal="right"/>
    </xf>
    <xf numFmtId="0" fontId="47" fillId="33" borderId="10" xfId="0" applyFont="1" applyFill="1" applyBorder="1" applyAlignment="1">
      <alignment horizontal="distributed"/>
    </xf>
    <xf numFmtId="0" fontId="47" fillId="33" borderId="10" xfId="0" applyFont="1" applyFill="1" applyBorder="1" applyAlignment="1">
      <alignment/>
    </xf>
    <xf numFmtId="195" fontId="47" fillId="33" borderId="10" xfId="0" applyNumberFormat="1" applyFont="1" applyFill="1" applyBorder="1" applyAlignment="1">
      <alignment/>
    </xf>
    <xf numFmtId="195" fontId="47" fillId="33" borderId="21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distributed"/>
    </xf>
    <xf numFmtId="0" fontId="46" fillId="0" borderId="10" xfId="0" applyFont="1" applyFill="1" applyBorder="1" applyAlignment="1">
      <alignment/>
    </xf>
    <xf numFmtId="195" fontId="46" fillId="0" borderId="16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49" fontId="45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distributed"/>
    </xf>
    <xf numFmtId="0" fontId="45" fillId="0" borderId="10" xfId="0" applyFont="1" applyFill="1" applyBorder="1" applyAlignment="1">
      <alignment/>
    </xf>
    <xf numFmtId="195" fontId="45" fillId="0" borderId="16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distributed"/>
    </xf>
    <xf numFmtId="0" fontId="47" fillId="0" borderId="10" xfId="0" applyFont="1" applyFill="1" applyBorder="1" applyAlignment="1">
      <alignment/>
    </xf>
    <xf numFmtId="195" fontId="47" fillId="0" borderId="16" xfId="0" applyNumberFormat="1" applyFont="1" applyFill="1" applyBorder="1" applyAlignment="1">
      <alignment/>
    </xf>
    <xf numFmtId="195" fontId="45" fillId="0" borderId="21" xfId="0" applyNumberFormat="1" applyFont="1" applyFill="1" applyBorder="1" applyAlignment="1">
      <alignment/>
    </xf>
    <xf numFmtId="195" fontId="46" fillId="0" borderId="21" xfId="0" applyNumberFormat="1" applyFont="1" applyFill="1" applyBorder="1" applyAlignment="1">
      <alignment/>
    </xf>
    <xf numFmtId="195" fontId="2" fillId="32" borderId="31" xfId="0" applyNumberFormat="1" applyFont="1" applyFill="1" applyBorder="1" applyAlignment="1">
      <alignment/>
    </xf>
    <xf numFmtId="195" fontId="3" fillId="0" borderId="29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78"/>
  <sheetViews>
    <sheetView tabSelected="1" zoomScale="75" zoomScaleNormal="75" zoomScalePageLayoutView="0" workbookViewId="0" topLeftCell="A1">
      <selection activeCell="D63" sqref="D63:D65"/>
    </sheetView>
  </sheetViews>
  <sheetFormatPr defaultColWidth="9.140625" defaultRowHeight="12.75"/>
  <cols>
    <col min="1" max="1" width="50.28125" style="2" customWidth="1"/>
    <col min="2" max="3" width="7.8515625" style="2" customWidth="1"/>
    <col min="4" max="4" width="18.7109375" style="2" customWidth="1"/>
    <col min="5" max="5" width="7.7109375" style="2" customWidth="1"/>
    <col min="6" max="6" width="18.28125" style="2" customWidth="1"/>
    <col min="7" max="7" width="9.140625" style="2" customWidth="1"/>
    <col min="8" max="16384" width="9.140625" style="2" customWidth="1"/>
  </cols>
  <sheetData>
    <row r="1" spans="1:9" s="12" customFormat="1" ht="14.25" customHeight="1">
      <c r="A1" s="11"/>
      <c r="D1" s="13" t="s">
        <v>54</v>
      </c>
      <c r="F1" s="14"/>
      <c r="G1" s="14"/>
      <c r="H1" s="14"/>
      <c r="I1" s="14"/>
    </row>
    <row r="2" spans="1:9" s="12" customFormat="1" ht="13.5" customHeight="1">
      <c r="A2" s="11"/>
      <c r="D2" s="13" t="s">
        <v>27</v>
      </c>
      <c r="F2" s="14"/>
      <c r="G2" s="14"/>
      <c r="H2" s="14"/>
      <c r="I2" s="14"/>
    </row>
    <row r="3" spans="1:9" s="12" customFormat="1" ht="15.75" customHeight="1">
      <c r="A3" s="11"/>
      <c r="D3" s="33" t="s">
        <v>66</v>
      </c>
      <c r="F3" s="34"/>
      <c r="G3" s="14"/>
      <c r="H3" s="14"/>
      <c r="I3" s="14"/>
    </row>
    <row r="4" spans="1:9" s="12" customFormat="1" ht="15" customHeight="1">
      <c r="A4" s="11"/>
      <c r="D4" s="13" t="s">
        <v>96</v>
      </c>
      <c r="F4" s="14"/>
      <c r="G4" s="14"/>
      <c r="H4" s="14"/>
      <c r="I4" s="14"/>
    </row>
    <row r="5" spans="1:3" ht="15.75">
      <c r="A5" s="15"/>
      <c r="B5" s="15"/>
      <c r="C5" s="16" t="s">
        <v>26</v>
      </c>
    </row>
    <row r="6" spans="1:9" s="12" customFormat="1" ht="15.75" customHeight="1">
      <c r="A6" s="13"/>
      <c r="B6" s="13"/>
      <c r="C6" s="13"/>
      <c r="E6" s="13"/>
      <c r="F6" s="17" t="s">
        <v>90</v>
      </c>
      <c r="G6" s="13"/>
      <c r="H6" s="13"/>
      <c r="I6" s="13"/>
    </row>
    <row r="7" spans="1:6" ht="16.5">
      <c r="A7" s="118" t="s">
        <v>0</v>
      </c>
      <c r="B7" s="118"/>
      <c r="C7" s="118"/>
      <c r="D7" s="118"/>
      <c r="E7" s="118"/>
      <c r="F7" s="118"/>
    </row>
    <row r="8" spans="1:6" ht="16.5">
      <c r="A8" s="118" t="s">
        <v>65</v>
      </c>
      <c r="B8" s="118"/>
      <c r="C8" s="118"/>
      <c r="D8" s="118"/>
      <c r="E8" s="118"/>
      <c r="F8" s="118"/>
    </row>
    <row r="9" spans="1:6" ht="16.5">
      <c r="A9" s="118" t="s">
        <v>58</v>
      </c>
      <c r="B9" s="118"/>
      <c r="C9" s="118"/>
      <c r="D9" s="118"/>
      <c r="E9" s="118"/>
      <c r="F9" s="118"/>
    </row>
    <row r="10" spans="1:6" ht="16.5">
      <c r="A10" s="118" t="s">
        <v>59</v>
      </c>
      <c r="B10" s="118"/>
      <c r="C10" s="118"/>
      <c r="D10" s="118"/>
      <c r="E10" s="118"/>
      <c r="F10" s="118"/>
    </row>
    <row r="11" spans="1:6" ht="16.5">
      <c r="A11" s="118" t="s">
        <v>92</v>
      </c>
      <c r="B11" s="118"/>
      <c r="C11" s="118"/>
      <c r="D11" s="118"/>
      <c r="E11" s="118"/>
      <c r="F11" s="118"/>
    </row>
    <row r="12" spans="1:5" ht="16.5">
      <c r="A12" s="39"/>
      <c r="B12" s="39"/>
      <c r="C12" s="39"/>
      <c r="D12" s="39"/>
      <c r="E12" s="39"/>
    </row>
    <row r="13" spans="1:6" ht="16.5" thickBot="1">
      <c r="A13" s="119"/>
      <c r="B13" s="119"/>
      <c r="C13" s="119"/>
      <c r="D13" s="119"/>
      <c r="E13" s="119"/>
      <c r="F13" s="16" t="s">
        <v>1</v>
      </c>
    </row>
    <row r="14" spans="1:6" ht="15.75">
      <c r="A14" s="120" t="s">
        <v>2</v>
      </c>
      <c r="B14" s="116" t="s">
        <v>3</v>
      </c>
      <c r="C14" s="116" t="s">
        <v>4</v>
      </c>
      <c r="D14" s="116" t="s">
        <v>5</v>
      </c>
      <c r="E14" s="116" t="s">
        <v>6</v>
      </c>
      <c r="F14" s="122" t="s">
        <v>25</v>
      </c>
    </row>
    <row r="15" spans="1:6" ht="16.5" thickBot="1">
      <c r="A15" s="121"/>
      <c r="B15" s="117"/>
      <c r="C15" s="117"/>
      <c r="D15" s="117"/>
      <c r="E15" s="117"/>
      <c r="F15" s="123"/>
    </row>
    <row r="16" spans="1:7" s="3" customFormat="1" ht="15.75">
      <c r="A16" s="24" t="s">
        <v>7</v>
      </c>
      <c r="B16" s="25" t="s">
        <v>8</v>
      </c>
      <c r="C16" s="25"/>
      <c r="D16" s="26"/>
      <c r="E16" s="27"/>
      <c r="F16" s="42">
        <f>F17+F21+F27</f>
        <v>1110.9</v>
      </c>
      <c r="G16" s="48"/>
    </row>
    <row r="17" spans="1:7" s="6" customFormat="1" ht="54" customHeight="1">
      <c r="A17" s="20" t="s">
        <v>28</v>
      </c>
      <c r="B17" s="4" t="s">
        <v>8</v>
      </c>
      <c r="C17" s="4" t="s">
        <v>17</v>
      </c>
      <c r="D17" s="28"/>
      <c r="E17" s="5"/>
      <c r="F17" s="43">
        <f>F18</f>
        <v>412.7</v>
      </c>
      <c r="G17" s="48"/>
    </row>
    <row r="18" spans="1:7" s="9" customFormat="1" ht="15.75">
      <c r="A18" s="35" t="s">
        <v>45</v>
      </c>
      <c r="B18" s="36" t="s">
        <v>8</v>
      </c>
      <c r="C18" s="36" t="s">
        <v>17</v>
      </c>
      <c r="D18" s="37" t="s">
        <v>46</v>
      </c>
      <c r="E18" s="38"/>
      <c r="F18" s="44">
        <f>F19</f>
        <v>412.7</v>
      </c>
      <c r="G18" s="48"/>
    </row>
    <row r="19" spans="1:7" ht="15.75">
      <c r="A19" s="21" t="s">
        <v>29</v>
      </c>
      <c r="B19" s="7" t="s">
        <v>8</v>
      </c>
      <c r="C19" s="7" t="s">
        <v>17</v>
      </c>
      <c r="D19" s="29" t="s">
        <v>47</v>
      </c>
      <c r="E19" s="10"/>
      <c r="F19" s="40">
        <f>F20</f>
        <v>412.7</v>
      </c>
      <c r="G19" s="48"/>
    </row>
    <row r="20" spans="1:7" ht="81.75" customHeight="1">
      <c r="A20" s="21" t="s">
        <v>34</v>
      </c>
      <c r="B20" s="7" t="s">
        <v>8</v>
      </c>
      <c r="C20" s="7" t="s">
        <v>17</v>
      </c>
      <c r="D20" s="29" t="s">
        <v>47</v>
      </c>
      <c r="E20" s="10">
        <v>100</v>
      </c>
      <c r="F20" s="40">
        <v>412.7</v>
      </c>
      <c r="G20" s="48"/>
    </row>
    <row r="21" spans="1:7" s="6" customFormat="1" ht="67.5" customHeight="1">
      <c r="A21" s="20" t="s">
        <v>11</v>
      </c>
      <c r="B21" s="4" t="s">
        <v>8</v>
      </c>
      <c r="C21" s="4" t="s">
        <v>12</v>
      </c>
      <c r="D21" s="28"/>
      <c r="E21" s="5"/>
      <c r="F21" s="43">
        <f>F22</f>
        <v>575.7</v>
      </c>
      <c r="G21" s="48"/>
    </row>
    <row r="22" spans="1:7" s="9" customFormat="1" ht="15.75">
      <c r="A22" s="35" t="s">
        <v>45</v>
      </c>
      <c r="B22" s="36" t="s">
        <v>8</v>
      </c>
      <c r="C22" s="36" t="s">
        <v>12</v>
      </c>
      <c r="D22" s="37" t="s">
        <v>46</v>
      </c>
      <c r="E22" s="38"/>
      <c r="F22" s="44">
        <f>F23</f>
        <v>575.7</v>
      </c>
      <c r="G22" s="48"/>
    </row>
    <row r="23" spans="1:7" ht="15.75">
      <c r="A23" s="21" t="s">
        <v>10</v>
      </c>
      <c r="B23" s="7" t="s">
        <v>8</v>
      </c>
      <c r="C23" s="7" t="s">
        <v>12</v>
      </c>
      <c r="D23" s="29" t="s">
        <v>48</v>
      </c>
      <c r="E23" s="10"/>
      <c r="F23" s="40">
        <f>F24+F25+F26</f>
        <v>575.7</v>
      </c>
      <c r="G23" s="48"/>
    </row>
    <row r="24" spans="1:7" ht="78.75">
      <c r="A24" s="21" t="s">
        <v>34</v>
      </c>
      <c r="B24" s="7" t="s">
        <v>8</v>
      </c>
      <c r="C24" s="7" t="s">
        <v>12</v>
      </c>
      <c r="D24" s="29" t="s">
        <v>48</v>
      </c>
      <c r="E24" s="10">
        <v>100</v>
      </c>
      <c r="F24" s="40">
        <v>351</v>
      </c>
      <c r="G24" s="48"/>
    </row>
    <row r="25" spans="1:7" ht="31.5">
      <c r="A25" s="21" t="s">
        <v>61</v>
      </c>
      <c r="B25" s="7" t="s">
        <v>8</v>
      </c>
      <c r="C25" s="7" t="s">
        <v>12</v>
      </c>
      <c r="D25" s="29" t="s">
        <v>48</v>
      </c>
      <c r="E25" s="10">
        <v>200</v>
      </c>
      <c r="F25" s="40">
        <v>212.1</v>
      </c>
      <c r="G25" s="48"/>
    </row>
    <row r="26" spans="1:7" ht="15.75">
      <c r="A26" s="21" t="s">
        <v>35</v>
      </c>
      <c r="B26" s="7" t="s">
        <v>8</v>
      </c>
      <c r="C26" s="7" t="s">
        <v>12</v>
      </c>
      <c r="D26" s="29" t="s">
        <v>48</v>
      </c>
      <c r="E26" s="8">
        <v>800</v>
      </c>
      <c r="F26" s="40">
        <v>12.6</v>
      </c>
      <c r="G26" s="48"/>
    </row>
    <row r="27" spans="1:7" ht="15.75">
      <c r="A27" s="20" t="s">
        <v>13</v>
      </c>
      <c r="B27" s="4" t="s">
        <v>8</v>
      </c>
      <c r="C27" s="4" t="s">
        <v>14</v>
      </c>
      <c r="D27" s="28"/>
      <c r="E27" s="5"/>
      <c r="F27" s="45">
        <f>F31+F28</f>
        <v>122.5</v>
      </c>
      <c r="G27" s="48"/>
    </row>
    <row r="28" spans="1:7" ht="51.75" customHeight="1">
      <c r="A28" s="114" t="s">
        <v>98</v>
      </c>
      <c r="B28" s="101" t="s">
        <v>8</v>
      </c>
      <c r="C28" s="101" t="s">
        <v>14</v>
      </c>
      <c r="D28" s="102" t="s">
        <v>82</v>
      </c>
      <c r="E28" s="103"/>
      <c r="F28" s="104">
        <f>F29</f>
        <v>1</v>
      </c>
      <c r="G28" s="48"/>
    </row>
    <row r="29" spans="1:7" ht="31.5">
      <c r="A29" s="94" t="s">
        <v>83</v>
      </c>
      <c r="B29" s="95" t="s">
        <v>8</v>
      </c>
      <c r="C29" s="95" t="s">
        <v>14</v>
      </c>
      <c r="D29" s="96" t="s">
        <v>99</v>
      </c>
      <c r="E29" s="97"/>
      <c r="F29" s="98">
        <f>F30</f>
        <v>1</v>
      </c>
      <c r="G29" s="48"/>
    </row>
    <row r="30" spans="1:7" ht="31.5">
      <c r="A30" s="99" t="s">
        <v>61</v>
      </c>
      <c r="B30" s="95" t="s">
        <v>8</v>
      </c>
      <c r="C30" s="95" t="s">
        <v>14</v>
      </c>
      <c r="D30" s="96" t="s">
        <v>99</v>
      </c>
      <c r="E30" s="95">
        <v>200</v>
      </c>
      <c r="F30" s="98">
        <v>1</v>
      </c>
      <c r="G30" s="48"/>
    </row>
    <row r="31" spans="1:7" ht="15.75">
      <c r="A31" s="35" t="s">
        <v>45</v>
      </c>
      <c r="B31" s="36" t="s">
        <v>8</v>
      </c>
      <c r="C31" s="36" t="s">
        <v>14</v>
      </c>
      <c r="D31" s="37" t="s">
        <v>46</v>
      </c>
      <c r="E31" s="38"/>
      <c r="F31" s="44">
        <f>F32+F36+F34+F38</f>
        <v>121.5</v>
      </c>
      <c r="G31" s="48"/>
    </row>
    <row r="32" spans="1:7" ht="31.5">
      <c r="A32" s="21" t="s">
        <v>23</v>
      </c>
      <c r="B32" s="7" t="s">
        <v>8</v>
      </c>
      <c r="C32" s="7">
        <v>13</v>
      </c>
      <c r="D32" s="29" t="s">
        <v>49</v>
      </c>
      <c r="E32" s="1"/>
      <c r="F32" s="40">
        <f>F33</f>
        <v>116.8</v>
      </c>
      <c r="G32" s="48"/>
    </row>
    <row r="33" spans="1:7" ht="15.75">
      <c r="A33" s="21" t="s">
        <v>35</v>
      </c>
      <c r="B33" s="7" t="s">
        <v>8</v>
      </c>
      <c r="C33" s="7">
        <v>13</v>
      </c>
      <c r="D33" s="29" t="s">
        <v>49</v>
      </c>
      <c r="E33" s="8">
        <v>800</v>
      </c>
      <c r="F33" s="40">
        <v>116.8</v>
      </c>
      <c r="G33" s="48"/>
    </row>
    <row r="34" spans="1:7" ht="78.75" hidden="1">
      <c r="A34" s="21" t="s">
        <v>67</v>
      </c>
      <c r="B34" s="7" t="s">
        <v>8</v>
      </c>
      <c r="C34" s="7">
        <v>13</v>
      </c>
      <c r="D34" s="29" t="s">
        <v>68</v>
      </c>
      <c r="E34" s="8"/>
      <c r="F34" s="40">
        <f>F35</f>
        <v>0</v>
      </c>
      <c r="G34" s="48"/>
    </row>
    <row r="35" spans="1:7" ht="15.75" hidden="1">
      <c r="A35" s="21" t="s">
        <v>39</v>
      </c>
      <c r="B35" s="7" t="s">
        <v>8</v>
      </c>
      <c r="C35" s="7">
        <v>13</v>
      </c>
      <c r="D35" s="29" t="s">
        <v>68</v>
      </c>
      <c r="E35" s="8" t="s">
        <v>24</v>
      </c>
      <c r="F35" s="40">
        <v>0</v>
      </c>
      <c r="G35" s="48"/>
    </row>
    <row r="36" spans="1:7" ht="18" customHeight="1">
      <c r="A36" s="21" t="s">
        <v>60</v>
      </c>
      <c r="B36" s="7" t="s">
        <v>8</v>
      </c>
      <c r="C36" s="7" t="s">
        <v>14</v>
      </c>
      <c r="D36" s="29" t="s">
        <v>97</v>
      </c>
      <c r="E36" s="8"/>
      <c r="F36" s="40">
        <f>F37</f>
        <v>4.7</v>
      </c>
      <c r="G36" s="48"/>
    </row>
    <row r="37" spans="1:7" ht="31.5">
      <c r="A37" s="21" t="s">
        <v>61</v>
      </c>
      <c r="B37" s="7" t="s">
        <v>8</v>
      </c>
      <c r="C37" s="7" t="s">
        <v>14</v>
      </c>
      <c r="D37" s="29" t="s">
        <v>97</v>
      </c>
      <c r="E37" s="8">
        <v>200</v>
      </c>
      <c r="F37" s="40">
        <v>4.7</v>
      </c>
      <c r="G37" s="48"/>
    </row>
    <row r="38" spans="1:7" ht="15.75" hidden="1">
      <c r="A38" s="21" t="s">
        <v>69</v>
      </c>
      <c r="B38" s="7" t="s">
        <v>8</v>
      </c>
      <c r="C38" s="7">
        <v>13</v>
      </c>
      <c r="D38" s="29" t="s">
        <v>70</v>
      </c>
      <c r="E38" s="8"/>
      <c r="F38" s="40">
        <f>F39</f>
        <v>0</v>
      </c>
      <c r="G38" s="48"/>
    </row>
    <row r="39" spans="1:7" ht="31.5" hidden="1">
      <c r="A39" s="21" t="s">
        <v>71</v>
      </c>
      <c r="B39" s="7" t="s">
        <v>8</v>
      </c>
      <c r="C39" s="7">
        <v>13</v>
      </c>
      <c r="D39" s="29" t="s">
        <v>70</v>
      </c>
      <c r="E39" s="8">
        <v>200</v>
      </c>
      <c r="F39" s="40">
        <v>0</v>
      </c>
      <c r="G39" s="48"/>
    </row>
    <row r="40" spans="1:7" s="3" customFormat="1" ht="15.75">
      <c r="A40" s="23" t="s">
        <v>30</v>
      </c>
      <c r="B40" s="18" t="s">
        <v>17</v>
      </c>
      <c r="C40" s="18"/>
      <c r="D40" s="30"/>
      <c r="E40" s="19"/>
      <c r="F40" s="46">
        <f>F41</f>
        <v>100</v>
      </c>
      <c r="G40" s="48"/>
    </row>
    <row r="41" spans="1:7" s="6" customFormat="1" ht="15.75">
      <c r="A41" s="22" t="s">
        <v>31</v>
      </c>
      <c r="B41" s="4" t="s">
        <v>17</v>
      </c>
      <c r="C41" s="4" t="s">
        <v>9</v>
      </c>
      <c r="D41" s="28"/>
      <c r="E41" s="5"/>
      <c r="F41" s="43">
        <f>F42</f>
        <v>100</v>
      </c>
      <c r="G41" s="48"/>
    </row>
    <row r="42" spans="1:7" ht="15.75">
      <c r="A42" s="35" t="s">
        <v>45</v>
      </c>
      <c r="B42" s="36" t="s">
        <v>17</v>
      </c>
      <c r="C42" s="36" t="s">
        <v>9</v>
      </c>
      <c r="D42" s="37" t="s">
        <v>46</v>
      </c>
      <c r="E42" s="38"/>
      <c r="F42" s="44">
        <f>F43</f>
        <v>100</v>
      </c>
      <c r="G42" s="48"/>
    </row>
    <row r="43" spans="1:7" ht="47.25">
      <c r="A43" s="21" t="s">
        <v>32</v>
      </c>
      <c r="B43" s="7" t="s">
        <v>17</v>
      </c>
      <c r="C43" s="7" t="s">
        <v>9</v>
      </c>
      <c r="D43" s="29" t="s">
        <v>41</v>
      </c>
      <c r="E43" s="10"/>
      <c r="F43" s="40">
        <f>F44+F45</f>
        <v>100</v>
      </c>
      <c r="G43" s="48"/>
    </row>
    <row r="44" spans="1:7" ht="81" customHeight="1">
      <c r="A44" s="21" t="s">
        <v>34</v>
      </c>
      <c r="B44" s="7" t="s">
        <v>17</v>
      </c>
      <c r="C44" s="7" t="s">
        <v>9</v>
      </c>
      <c r="D44" s="29" t="s">
        <v>41</v>
      </c>
      <c r="E44" s="10">
        <v>100</v>
      </c>
      <c r="F44" s="40">
        <v>89.7</v>
      </c>
      <c r="G44" s="48"/>
    </row>
    <row r="45" spans="1:7" ht="31.5">
      <c r="A45" s="21" t="s">
        <v>61</v>
      </c>
      <c r="B45" s="7" t="s">
        <v>17</v>
      </c>
      <c r="C45" s="7" t="s">
        <v>9</v>
      </c>
      <c r="D45" s="29" t="s">
        <v>41</v>
      </c>
      <c r="E45" s="10">
        <v>200</v>
      </c>
      <c r="F45" s="40">
        <v>10.3</v>
      </c>
      <c r="G45" s="48"/>
    </row>
    <row r="46" spans="1:7" ht="15.75">
      <c r="A46" s="23" t="s">
        <v>43</v>
      </c>
      <c r="B46" s="18" t="s">
        <v>12</v>
      </c>
      <c r="C46" s="18"/>
      <c r="D46" s="30"/>
      <c r="E46" s="19"/>
      <c r="F46" s="46">
        <f>F47+F54</f>
        <v>387</v>
      </c>
      <c r="G46" s="48"/>
    </row>
    <row r="47" spans="1:7" ht="15.75">
      <c r="A47" s="22" t="s">
        <v>44</v>
      </c>
      <c r="B47" s="4" t="s">
        <v>12</v>
      </c>
      <c r="C47" s="4" t="s">
        <v>42</v>
      </c>
      <c r="D47" s="28"/>
      <c r="E47" s="5"/>
      <c r="F47" s="43">
        <f>F51+F48</f>
        <v>375</v>
      </c>
      <c r="G47" s="48"/>
    </row>
    <row r="48" spans="1:7" ht="47.25">
      <c r="A48" s="100" t="s">
        <v>84</v>
      </c>
      <c r="B48" s="101" t="s">
        <v>12</v>
      </c>
      <c r="C48" s="101" t="s">
        <v>42</v>
      </c>
      <c r="D48" s="102" t="s">
        <v>95</v>
      </c>
      <c r="E48" s="103"/>
      <c r="F48" s="104">
        <f>F49</f>
        <v>25</v>
      </c>
      <c r="G48" s="48"/>
    </row>
    <row r="49" spans="1:7" ht="63">
      <c r="A49" s="94" t="s">
        <v>20</v>
      </c>
      <c r="B49" s="95" t="s">
        <v>12</v>
      </c>
      <c r="C49" s="95" t="s">
        <v>42</v>
      </c>
      <c r="D49" s="96" t="s">
        <v>100</v>
      </c>
      <c r="E49" s="97"/>
      <c r="F49" s="98">
        <f>F50</f>
        <v>25</v>
      </c>
      <c r="G49" s="48"/>
    </row>
    <row r="50" spans="1:7" ht="31.5">
      <c r="A50" s="99" t="s">
        <v>61</v>
      </c>
      <c r="B50" s="95" t="s">
        <v>12</v>
      </c>
      <c r="C50" s="95" t="s">
        <v>42</v>
      </c>
      <c r="D50" s="96" t="s">
        <v>100</v>
      </c>
      <c r="E50" s="95" t="s">
        <v>36</v>
      </c>
      <c r="F50" s="98">
        <v>25</v>
      </c>
      <c r="G50" s="48"/>
    </row>
    <row r="51" spans="1:7" ht="15.75">
      <c r="A51" s="35" t="s">
        <v>45</v>
      </c>
      <c r="B51" s="36" t="s">
        <v>12</v>
      </c>
      <c r="C51" s="36" t="s">
        <v>42</v>
      </c>
      <c r="D51" s="37" t="s">
        <v>46</v>
      </c>
      <c r="E51" s="38"/>
      <c r="F51" s="44">
        <f>F52</f>
        <v>350</v>
      </c>
      <c r="G51" s="48"/>
    </row>
    <row r="52" spans="1:7" ht="65.25" customHeight="1">
      <c r="A52" s="21" t="s">
        <v>20</v>
      </c>
      <c r="B52" s="7" t="s">
        <v>12</v>
      </c>
      <c r="C52" s="7" t="s">
        <v>42</v>
      </c>
      <c r="D52" s="29" t="s">
        <v>50</v>
      </c>
      <c r="E52" s="10"/>
      <c r="F52" s="40">
        <f>F53</f>
        <v>350</v>
      </c>
      <c r="G52" s="48"/>
    </row>
    <row r="53" spans="1:7" ht="31.5">
      <c r="A53" s="21" t="s">
        <v>61</v>
      </c>
      <c r="B53" s="7" t="s">
        <v>12</v>
      </c>
      <c r="C53" s="7" t="s">
        <v>42</v>
      </c>
      <c r="D53" s="29" t="s">
        <v>50</v>
      </c>
      <c r="E53" s="7" t="s">
        <v>36</v>
      </c>
      <c r="F53" s="40">
        <v>350</v>
      </c>
      <c r="G53" s="48"/>
    </row>
    <row r="54" spans="1:7" ht="31.5">
      <c r="A54" s="105" t="s">
        <v>85</v>
      </c>
      <c r="B54" s="106" t="s">
        <v>12</v>
      </c>
      <c r="C54" s="106" t="s">
        <v>86</v>
      </c>
      <c r="D54" s="107"/>
      <c r="E54" s="108"/>
      <c r="F54" s="109">
        <f>F55</f>
        <v>12</v>
      </c>
      <c r="G54" s="48"/>
    </row>
    <row r="55" spans="1:7" ht="31.5">
      <c r="A55" s="100" t="s">
        <v>87</v>
      </c>
      <c r="B55" s="101" t="s">
        <v>12</v>
      </c>
      <c r="C55" s="101" t="s">
        <v>86</v>
      </c>
      <c r="D55" s="102" t="s">
        <v>101</v>
      </c>
      <c r="E55" s="103"/>
      <c r="F55" s="104">
        <v>12</v>
      </c>
      <c r="G55" s="48"/>
    </row>
    <row r="56" spans="1:7" ht="31.5">
      <c r="A56" s="94" t="s">
        <v>88</v>
      </c>
      <c r="B56" s="95" t="s">
        <v>12</v>
      </c>
      <c r="C56" s="95" t="s">
        <v>86</v>
      </c>
      <c r="D56" s="96" t="s">
        <v>102</v>
      </c>
      <c r="E56" s="97"/>
      <c r="F56" s="98">
        <v>12</v>
      </c>
      <c r="G56" s="48"/>
    </row>
    <row r="57" spans="1:7" ht="31.5">
      <c r="A57" s="99" t="s">
        <v>61</v>
      </c>
      <c r="B57" s="95" t="s">
        <v>12</v>
      </c>
      <c r="C57" s="95" t="s">
        <v>86</v>
      </c>
      <c r="D57" s="96" t="s">
        <v>102</v>
      </c>
      <c r="E57" s="95">
        <v>200</v>
      </c>
      <c r="F57" s="98">
        <v>12</v>
      </c>
      <c r="G57" s="48"/>
    </row>
    <row r="58" spans="1:7" ht="15.75" hidden="1">
      <c r="A58" s="100" t="s">
        <v>45</v>
      </c>
      <c r="B58" s="101" t="s">
        <v>12</v>
      </c>
      <c r="C58" s="101" t="s">
        <v>86</v>
      </c>
      <c r="D58" s="102" t="s">
        <v>46</v>
      </c>
      <c r="E58" s="95"/>
      <c r="F58" s="110">
        <f>F59</f>
        <v>0</v>
      </c>
      <c r="G58" s="48"/>
    </row>
    <row r="59" spans="1:7" ht="31.5" hidden="1">
      <c r="A59" s="99" t="s">
        <v>88</v>
      </c>
      <c r="B59" s="95" t="s">
        <v>12</v>
      </c>
      <c r="C59" s="95" t="s">
        <v>86</v>
      </c>
      <c r="D59" s="96" t="s">
        <v>89</v>
      </c>
      <c r="E59" s="95"/>
      <c r="F59" s="111">
        <f>F60</f>
        <v>0</v>
      </c>
      <c r="G59" s="48"/>
    </row>
    <row r="60" spans="1:7" ht="31.5" hidden="1">
      <c r="A60" s="99" t="s">
        <v>71</v>
      </c>
      <c r="B60" s="95" t="s">
        <v>12</v>
      </c>
      <c r="C60" s="95" t="s">
        <v>86</v>
      </c>
      <c r="D60" s="96" t="s">
        <v>89</v>
      </c>
      <c r="E60" s="95" t="s">
        <v>36</v>
      </c>
      <c r="F60" s="111">
        <v>0</v>
      </c>
      <c r="G60" s="48"/>
    </row>
    <row r="61" spans="1:7" s="3" customFormat="1" ht="31.5">
      <c r="A61" s="23" t="s">
        <v>15</v>
      </c>
      <c r="B61" s="18" t="s">
        <v>16</v>
      </c>
      <c r="C61" s="18"/>
      <c r="D61" s="30"/>
      <c r="E61" s="19"/>
      <c r="F61" s="46">
        <f>F62</f>
        <v>627.5</v>
      </c>
      <c r="G61" s="48"/>
    </row>
    <row r="62" spans="1:7" s="6" customFormat="1" ht="15.75">
      <c r="A62" s="22" t="s">
        <v>18</v>
      </c>
      <c r="B62" s="4" t="s">
        <v>16</v>
      </c>
      <c r="C62" s="4" t="s">
        <v>9</v>
      </c>
      <c r="D62" s="28"/>
      <c r="E62" s="5"/>
      <c r="F62" s="43">
        <f>F66+F63</f>
        <v>627.5</v>
      </c>
      <c r="G62" s="48"/>
    </row>
    <row r="63" spans="1:7" s="6" customFormat="1" ht="31.5">
      <c r="A63" s="100" t="s">
        <v>55</v>
      </c>
      <c r="B63" s="101" t="s">
        <v>16</v>
      </c>
      <c r="C63" s="101" t="s">
        <v>9</v>
      </c>
      <c r="D63" s="102" t="s">
        <v>57</v>
      </c>
      <c r="E63" s="103"/>
      <c r="F63" s="104">
        <f>F64</f>
        <v>30</v>
      </c>
      <c r="G63" s="48"/>
    </row>
    <row r="64" spans="1:7" s="6" customFormat="1" ht="15.75">
      <c r="A64" s="94" t="s">
        <v>56</v>
      </c>
      <c r="B64" s="95" t="s">
        <v>16</v>
      </c>
      <c r="C64" s="95" t="s">
        <v>9</v>
      </c>
      <c r="D64" s="96" t="s">
        <v>103</v>
      </c>
      <c r="E64" s="97"/>
      <c r="F64" s="98">
        <f>F65</f>
        <v>30</v>
      </c>
      <c r="G64" s="48"/>
    </row>
    <row r="65" spans="1:7" s="6" customFormat="1" ht="31.5">
      <c r="A65" s="99" t="s">
        <v>62</v>
      </c>
      <c r="B65" s="95" t="s">
        <v>16</v>
      </c>
      <c r="C65" s="95" t="s">
        <v>9</v>
      </c>
      <c r="D65" s="96" t="s">
        <v>103</v>
      </c>
      <c r="E65" s="95" t="s">
        <v>36</v>
      </c>
      <c r="F65" s="98">
        <f>30</f>
        <v>30</v>
      </c>
      <c r="G65" s="48"/>
    </row>
    <row r="66" spans="1:7" s="6" customFormat="1" ht="15.75">
      <c r="A66" s="35" t="s">
        <v>45</v>
      </c>
      <c r="B66" s="36" t="s">
        <v>16</v>
      </c>
      <c r="C66" s="36" t="s">
        <v>9</v>
      </c>
      <c r="D66" s="37" t="s">
        <v>46</v>
      </c>
      <c r="E66" s="38"/>
      <c r="F66" s="44">
        <f>F67+F69+F71</f>
        <v>597.5</v>
      </c>
      <c r="G66" s="48"/>
    </row>
    <row r="67" spans="1:7" ht="15.75">
      <c r="A67" s="21" t="s">
        <v>19</v>
      </c>
      <c r="B67" s="7" t="s">
        <v>16</v>
      </c>
      <c r="C67" s="7" t="s">
        <v>9</v>
      </c>
      <c r="D67" s="29" t="s">
        <v>51</v>
      </c>
      <c r="E67" s="10"/>
      <c r="F67" s="40">
        <f>F68</f>
        <v>438.6</v>
      </c>
      <c r="G67" s="48"/>
    </row>
    <row r="68" spans="1:7" ht="31.5">
      <c r="A68" s="21" t="s">
        <v>61</v>
      </c>
      <c r="B68" s="7" t="s">
        <v>16</v>
      </c>
      <c r="C68" s="7" t="s">
        <v>9</v>
      </c>
      <c r="D68" s="29" t="s">
        <v>51</v>
      </c>
      <c r="E68" s="10">
        <v>200</v>
      </c>
      <c r="F68" s="40">
        <v>438.6</v>
      </c>
      <c r="G68" s="48"/>
    </row>
    <row r="69" spans="1:7" ht="15.75">
      <c r="A69" s="21" t="s">
        <v>21</v>
      </c>
      <c r="B69" s="7" t="s">
        <v>16</v>
      </c>
      <c r="C69" s="7" t="s">
        <v>9</v>
      </c>
      <c r="D69" s="29" t="s">
        <v>52</v>
      </c>
      <c r="E69" s="10"/>
      <c r="F69" s="40">
        <f>F70</f>
        <v>97</v>
      </c>
      <c r="G69" s="48"/>
    </row>
    <row r="70" spans="1:7" ht="31.5">
      <c r="A70" s="21" t="s">
        <v>61</v>
      </c>
      <c r="B70" s="7" t="s">
        <v>16</v>
      </c>
      <c r="C70" s="7" t="s">
        <v>9</v>
      </c>
      <c r="D70" s="29" t="s">
        <v>52</v>
      </c>
      <c r="E70" s="7" t="s">
        <v>36</v>
      </c>
      <c r="F70" s="40">
        <v>97</v>
      </c>
      <c r="G70" s="48"/>
    </row>
    <row r="71" spans="1:7" ht="31.5">
      <c r="A71" s="21" t="s">
        <v>22</v>
      </c>
      <c r="B71" s="7" t="s">
        <v>16</v>
      </c>
      <c r="C71" s="7" t="s">
        <v>9</v>
      </c>
      <c r="D71" s="29" t="s">
        <v>53</v>
      </c>
      <c r="E71" s="10"/>
      <c r="F71" s="40">
        <f>F72</f>
        <v>61.9</v>
      </c>
      <c r="G71" s="48"/>
    </row>
    <row r="72" spans="1:7" ht="31.5">
      <c r="A72" s="21" t="s">
        <v>61</v>
      </c>
      <c r="B72" s="7" t="s">
        <v>16</v>
      </c>
      <c r="C72" s="7" t="s">
        <v>9</v>
      </c>
      <c r="D72" s="29" t="s">
        <v>53</v>
      </c>
      <c r="E72" s="7" t="s">
        <v>36</v>
      </c>
      <c r="F72" s="40">
        <v>61.9</v>
      </c>
      <c r="G72" s="48"/>
    </row>
    <row r="73" spans="1:7" ht="63">
      <c r="A73" s="23" t="s">
        <v>40</v>
      </c>
      <c r="B73" s="18" t="s">
        <v>37</v>
      </c>
      <c r="C73" s="18"/>
      <c r="D73" s="30"/>
      <c r="E73" s="19"/>
      <c r="F73" s="42">
        <f>F74</f>
        <v>20.7</v>
      </c>
      <c r="G73" s="48"/>
    </row>
    <row r="74" spans="1:7" ht="31.5">
      <c r="A74" s="21" t="s">
        <v>38</v>
      </c>
      <c r="B74" s="7" t="s">
        <v>37</v>
      </c>
      <c r="C74" s="7" t="s">
        <v>9</v>
      </c>
      <c r="D74" s="29"/>
      <c r="E74" s="7"/>
      <c r="F74" s="40">
        <f>F75</f>
        <v>20.7</v>
      </c>
      <c r="G74" s="48"/>
    </row>
    <row r="75" spans="1:7" ht="15.75">
      <c r="A75" s="41" t="s">
        <v>45</v>
      </c>
      <c r="B75" s="7" t="s">
        <v>37</v>
      </c>
      <c r="C75" s="7" t="s">
        <v>9</v>
      </c>
      <c r="D75" s="37" t="s">
        <v>46</v>
      </c>
      <c r="E75" s="7"/>
      <c r="F75" s="40">
        <f>F76</f>
        <v>20.7</v>
      </c>
      <c r="G75" s="48"/>
    </row>
    <row r="76" spans="1:7" ht="78.75">
      <c r="A76" s="21" t="s">
        <v>63</v>
      </c>
      <c r="B76" s="7" t="s">
        <v>37</v>
      </c>
      <c r="C76" s="7" t="s">
        <v>9</v>
      </c>
      <c r="D76" s="29" t="s">
        <v>64</v>
      </c>
      <c r="E76" s="7"/>
      <c r="F76" s="40">
        <f>F77</f>
        <v>20.7</v>
      </c>
      <c r="G76" s="48"/>
    </row>
    <row r="77" spans="1:7" ht="16.5" thickBot="1">
      <c r="A77" s="21" t="s">
        <v>39</v>
      </c>
      <c r="B77" s="7" t="s">
        <v>37</v>
      </c>
      <c r="C77" s="7" t="s">
        <v>9</v>
      </c>
      <c r="D77" s="29" t="s">
        <v>64</v>
      </c>
      <c r="E77" s="7" t="s">
        <v>24</v>
      </c>
      <c r="F77" s="40">
        <v>20.7</v>
      </c>
      <c r="G77" s="48"/>
    </row>
    <row r="78" spans="1:7" ht="27.75" customHeight="1" thickBot="1">
      <c r="A78" s="31" t="s">
        <v>33</v>
      </c>
      <c r="B78" s="32"/>
      <c r="C78" s="32"/>
      <c r="D78" s="32"/>
      <c r="E78" s="32"/>
      <c r="F78" s="47">
        <f>F16+F40+F46+F61+F73</f>
        <v>2246.1</v>
      </c>
      <c r="G78" s="48"/>
    </row>
  </sheetData>
  <sheetProtection/>
  <mergeCells count="12">
    <mergeCell ref="B14:B15"/>
    <mergeCell ref="F14:F15"/>
    <mergeCell ref="C14:C15"/>
    <mergeCell ref="D14:D15"/>
    <mergeCell ref="A7:F7"/>
    <mergeCell ref="A8:F8"/>
    <mergeCell ref="A9:F9"/>
    <mergeCell ref="A10:F10"/>
    <mergeCell ref="A11:F11"/>
    <mergeCell ref="E14:E15"/>
    <mergeCell ref="A13:E13"/>
    <mergeCell ref="A14:A1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5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73"/>
  <sheetViews>
    <sheetView zoomScale="80" zoomScaleNormal="80" zoomScalePageLayoutView="0" workbookViewId="0" topLeftCell="A61">
      <selection activeCell="D52" sqref="D52:D54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6.421875" style="2" customWidth="1"/>
    <col min="5" max="5" width="7.7109375" style="2" customWidth="1"/>
    <col min="6" max="6" width="13.8515625" style="2" customWidth="1"/>
    <col min="7" max="7" width="14.421875" style="2" customWidth="1"/>
    <col min="8" max="16384" width="9.140625" style="2" customWidth="1"/>
  </cols>
  <sheetData>
    <row r="1" spans="1:7" ht="15.75">
      <c r="A1" s="15"/>
      <c r="B1" s="15"/>
      <c r="C1" s="16" t="s">
        <v>26</v>
      </c>
      <c r="G1" s="16" t="s">
        <v>72</v>
      </c>
    </row>
    <row r="2" spans="1:8" s="12" customFormat="1" ht="15.75" customHeight="1">
      <c r="A2" s="13"/>
      <c r="B2" s="13"/>
      <c r="C2" s="13"/>
      <c r="E2" s="13"/>
      <c r="F2" s="13"/>
      <c r="G2" s="13"/>
      <c r="H2" s="13"/>
    </row>
    <row r="3" spans="1:7" ht="16.5">
      <c r="A3" s="118" t="s">
        <v>0</v>
      </c>
      <c r="B3" s="118"/>
      <c r="C3" s="118"/>
      <c r="D3" s="118"/>
      <c r="E3" s="118"/>
      <c r="F3" s="118"/>
      <c r="G3" s="118"/>
    </row>
    <row r="4" spans="1:7" ht="16.5">
      <c r="A4" s="118" t="s">
        <v>65</v>
      </c>
      <c r="B4" s="118"/>
      <c r="C4" s="118"/>
      <c r="D4" s="118"/>
      <c r="E4" s="118"/>
      <c r="F4" s="118"/>
      <c r="G4" s="118"/>
    </row>
    <row r="5" spans="1:7" ht="16.5">
      <c r="A5" s="118" t="s">
        <v>73</v>
      </c>
      <c r="B5" s="118"/>
      <c r="C5" s="118"/>
      <c r="D5" s="118"/>
      <c r="E5" s="118"/>
      <c r="F5" s="118"/>
      <c r="G5" s="118"/>
    </row>
    <row r="6" spans="1:7" ht="16.5">
      <c r="A6" s="118" t="s">
        <v>74</v>
      </c>
      <c r="B6" s="118"/>
      <c r="C6" s="118"/>
      <c r="D6" s="118"/>
      <c r="E6" s="118"/>
      <c r="F6" s="118"/>
      <c r="G6" s="118"/>
    </row>
    <row r="7" spans="1:7" ht="16.5">
      <c r="A7" s="118" t="s">
        <v>93</v>
      </c>
      <c r="B7" s="118"/>
      <c r="C7" s="118"/>
      <c r="D7" s="118"/>
      <c r="E7" s="118"/>
      <c r="F7" s="118"/>
      <c r="G7" s="118"/>
    </row>
    <row r="8" spans="1:5" ht="16.5">
      <c r="A8" s="39"/>
      <c r="B8" s="39"/>
      <c r="C8" s="39"/>
      <c r="D8" s="39"/>
      <c r="E8" s="39"/>
    </row>
    <row r="9" spans="1:7" ht="16.5" thickBot="1">
      <c r="A9" s="119"/>
      <c r="B9" s="119"/>
      <c r="C9" s="119"/>
      <c r="D9" s="119"/>
      <c r="E9" s="119"/>
      <c r="G9" s="16" t="s">
        <v>1</v>
      </c>
    </row>
    <row r="10" spans="1:7" ht="15.75">
      <c r="A10" s="120" t="s">
        <v>2</v>
      </c>
      <c r="B10" s="116" t="s">
        <v>3</v>
      </c>
      <c r="C10" s="116" t="s">
        <v>4</v>
      </c>
      <c r="D10" s="116" t="s">
        <v>5</v>
      </c>
      <c r="E10" s="116" t="s">
        <v>6</v>
      </c>
      <c r="F10" s="124" t="s">
        <v>25</v>
      </c>
      <c r="G10" s="125"/>
    </row>
    <row r="11" spans="1:7" ht="16.5" thickBot="1">
      <c r="A11" s="121"/>
      <c r="B11" s="117"/>
      <c r="C11" s="117"/>
      <c r="D11" s="117"/>
      <c r="E11" s="117"/>
      <c r="F11" s="64" t="s">
        <v>91</v>
      </c>
      <c r="G11" s="49" t="s">
        <v>94</v>
      </c>
    </row>
    <row r="12" spans="1:7" s="3" customFormat="1" ht="31.5">
      <c r="A12" s="24" t="s">
        <v>7</v>
      </c>
      <c r="B12" s="25" t="s">
        <v>8</v>
      </c>
      <c r="C12" s="25"/>
      <c r="D12" s="26"/>
      <c r="E12" s="27"/>
      <c r="F12" s="65">
        <f>F13+F17+F23</f>
        <v>1109.6000000000001</v>
      </c>
      <c r="G12" s="50">
        <f>G13+G17+G23</f>
        <v>1108.2</v>
      </c>
    </row>
    <row r="13" spans="1:7" s="6" customFormat="1" ht="63">
      <c r="A13" s="20" t="s">
        <v>28</v>
      </c>
      <c r="B13" s="4" t="s">
        <v>8</v>
      </c>
      <c r="C13" s="4" t="s">
        <v>17</v>
      </c>
      <c r="D13" s="28"/>
      <c r="E13" s="5"/>
      <c r="F13" s="66">
        <f aca="true" t="shared" si="0" ref="F13:G15">F14</f>
        <v>412.7</v>
      </c>
      <c r="G13" s="51">
        <f t="shared" si="0"/>
        <v>412.7</v>
      </c>
    </row>
    <row r="14" spans="1:7" s="9" customFormat="1" ht="15.75">
      <c r="A14" s="35" t="s">
        <v>45</v>
      </c>
      <c r="B14" s="36" t="s">
        <v>8</v>
      </c>
      <c r="C14" s="36" t="s">
        <v>17</v>
      </c>
      <c r="D14" s="37" t="s">
        <v>46</v>
      </c>
      <c r="E14" s="38"/>
      <c r="F14" s="67">
        <f t="shared" si="0"/>
        <v>412.7</v>
      </c>
      <c r="G14" s="52">
        <f t="shared" si="0"/>
        <v>412.7</v>
      </c>
    </row>
    <row r="15" spans="1:7" ht="15.75">
      <c r="A15" s="21" t="s">
        <v>29</v>
      </c>
      <c r="B15" s="7" t="s">
        <v>8</v>
      </c>
      <c r="C15" s="7" t="s">
        <v>17</v>
      </c>
      <c r="D15" s="29" t="s">
        <v>47</v>
      </c>
      <c r="E15" s="10"/>
      <c r="F15" s="68">
        <f t="shared" si="0"/>
        <v>412.7</v>
      </c>
      <c r="G15" s="53">
        <f t="shared" si="0"/>
        <v>412.7</v>
      </c>
    </row>
    <row r="16" spans="1:7" ht="94.5">
      <c r="A16" s="21" t="s">
        <v>75</v>
      </c>
      <c r="B16" s="7" t="s">
        <v>8</v>
      </c>
      <c r="C16" s="7" t="s">
        <v>17</v>
      </c>
      <c r="D16" s="29" t="s">
        <v>47</v>
      </c>
      <c r="E16" s="10">
        <v>100</v>
      </c>
      <c r="F16" s="69">
        <v>412.7</v>
      </c>
      <c r="G16" s="40">
        <v>412.7</v>
      </c>
    </row>
    <row r="17" spans="1:7" s="6" customFormat="1" ht="94.5">
      <c r="A17" s="20" t="s">
        <v>11</v>
      </c>
      <c r="B17" s="4" t="s">
        <v>8</v>
      </c>
      <c r="C17" s="4" t="s">
        <v>12</v>
      </c>
      <c r="D17" s="28"/>
      <c r="E17" s="5"/>
      <c r="F17" s="66">
        <f>F18</f>
        <v>574.5</v>
      </c>
      <c r="G17" s="51">
        <f>G18</f>
        <v>573.2</v>
      </c>
    </row>
    <row r="18" spans="1:7" s="9" customFormat="1" ht="15.75">
      <c r="A18" s="35" t="s">
        <v>45</v>
      </c>
      <c r="B18" s="36" t="s">
        <v>8</v>
      </c>
      <c r="C18" s="36" t="s">
        <v>12</v>
      </c>
      <c r="D18" s="37" t="s">
        <v>46</v>
      </c>
      <c r="E18" s="38"/>
      <c r="F18" s="67">
        <f>F19</f>
        <v>574.5</v>
      </c>
      <c r="G18" s="52">
        <f>G19</f>
        <v>573.2</v>
      </c>
    </row>
    <row r="19" spans="1:7" ht="15.75">
      <c r="A19" s="21" t="s">
        <v>10</v>
      </c>
      <c r="B19" s="7" t="s">
        <v>8</v>
      </c>
      <c r="C19" s="7" t="s">
        <v>12</v>
      </c>
      <c r="D19" s="29" t="s">
        <v>48</v>
      </c>
      <c r="E19" s="10"/>
      <c r="F19" s="68">
        <f>F20+F21+F22</f>
        <v>574.5</v>
      </c>
      <c r="G19" s="53">
        <f>G20+G21+G22</f>
        <v>573.2</v>
      </c>
    </row>
    <row r="20" spans="1:7" ht="94.5">
      <c r="A20" s="21" t="s">
        <v>75</v>
      </c>
      <c r="B20" s="7" t="s">
        <v>8</v>
      </c>
      <c r="C20" s="7" t="s">
        <v>12</v>
      </c>
      <c r="D20" s="29" t="s">
        <v>48</v>
      </c>
      <c r="E20" s="10">
        <v>100</v>
      </c>
      <c r="F20" s="69">
        <v>351</v>
      </c>
      <c r="G20" s="40">
        <v>351</v>
      </c>
    </row>
    <row r="21" spans="1:7" ht="47.25">
      <c r="A21" s="21" t="s">
        <v>61</v>
      </c>
      <c r="B21" s="7" t="s">
        <v>8</v>
      </c>
      <c r="C21" s="7" t="s">
        <v>12</v>
      </c>
      <c r="D21" s="29" t="s">
        <v>48</v>
      </c>
      <c r="E21" s="10">
        <v>200</v>
      </c>
      <c r="F21" s="69">
        <f>ROUND(216.3*97.5%,1)</f>
        <v>210.9</v>
      </c>
      <c r="G21" s="40">
        <f>ROUND(220.6*95%,1)</f>
        <v>209.6</v>
      </c>
    </row>
    <row r="22" spans="1:7" ht="15.75">
      <c r="A22" s="21" t="s">
        <v>35</v>
      </c>
      <c r="B22" s="7" t="s">
        <v>8</v>
      </c>
      <c r="C22" s="7" t="s">
        <v>12</v>
      </c>
      <c r="D22" s="29" t="s">
        <v>48</v>
      </c>
      <c r="E22" s="8">
        <v>800</v>
      </c>
      <c r="F22" s="69">
        <v>12.6</v>
      </c>
      <c r="G22" s="40">
        <v>12.6</v>
      </c>
    </row>
    <row r="23" spans="1:7" ht="15.75">
      <c r="A23" s="20" t="s">
        <v>13</v>
      </c>
      <c r="B23" s="4" t="s">
        <v>8</v>
      </c>
      <c r="C23" s="4" t="s">
        <v>14</v>
      </c>
      <c r="D23" s="28"/>
      <c r="E23" s="5"/>
      <c r="F23" s="70">
        <f>F27+F24</f>
        <v>122.39999999999999</v>
      </c>
      <c r="G23" s="54">
        <f>G27+G24</f>
        <v>122.3</v>
      </c>
    </row>
    <row r="24" spans="1:7" ht="63">
      <c r="A24" s="73" t="s">
        <v>98</v>
      </c>
      <c r="B24" s="74" t="s">
        <v>8</v>
      </c>
      <c r="C24" s="74" t="s">
        <v>14</v>
      </c>
      <c r="D24" s="75" t="s">
        <v>82</v>
      </c>
      <c r="E24" s="76"/>
      <c r="F24" s="77">
        <f>F25</f>
        <v>1</v>
      </c>
      <c r="G24" s="78">
        <f>G25</f>
        <v>1</v>
      </c>
    </row>
    <row r="25" spans="1:7" ht="47.25">
      <c r="A25" s="79" t="s">
        <v>83</v>
      </c>
      <c r="B25" s="80" t="s">
        <v>8</v>
      </c>
      <c r="C25" s="80" t="s">
        <v>14</v>
      </c>
      <c r="D25" s="81" t="s">
        <v>99</v>
      </c>
      <c r="E25" s="82"/>
      <c r="F25" s="83">
        <f>F26</f>
        <v>1</v>
      </c>
      <c r="G25" s="84">
        <f>G26</f>
        <v>1</v>
      </c>
    </row>
    <row r="26" spans="1:7" ht="47.25">
      <c r="A26" s="85" t="s">
        <v>61</v>
      </c>
      <c r="B26" s="80" t="s">
        <v>8</v>
      </c>
      <c r="C26" s="80" t="s">
        <v>14</v>
      </c>
      <c r="D26" s="81" t="s">
        <v>99</v>
      </c>
      <c r="E26" s="80">
        <v>200</v>
      </c>
      <c r="F26" s="83">
        <v>1</v>
      </c>
      <c r="G26" s="84">
        <v>1</v>
      </c>
    </row>
    <row r="27" spans="1:7" ht="15.75">
      <c r="A27" s="35" t="s">
        <v>45</v>
      </c>
      <c r="B27" s="36" t="s">
        <v>8</v>
      </c>
      <c r="C27" s="36" t="s">
        <v>14</v>
      </c>
      <c r="D27" s="37" t="s">
        <v>46</v>
      </c>
      <c r="E27" s="38"/>
      <c r="F27" s="67">
        <f>F28+F30</f>
        <v>121.39999999999999</v>
      </c>
      <c r="G27" s="52">
        <f>G28+G30</f>
        <v>121.3</v>
      </c>
    </row>
    <row r="28" spans="1:7" ht="31.5">
      <c r="A28" s="21" t="s">
        <v>23</v>
      </c>
      <c r="B28" s="7" t="s">
        <v>8</v>
      </c>
      <c r="C28" s="7">
        <v>13</v>
      </c>
      <c r="D28" s="29" t="s">
        <v>49</v>
      </c>
      <c r="E28" s="1"/>
      <c r="F28" s="68">
        <f>F29</f>
        <v>116.8</v>
      </c>
      <c r="G28" s="53">
        <f>G29</f>
        <v>116.8</v>
      </c>
    </row>
    <row r="29" spans="1:7" ht="15.75">
      <c r="A29" s="21" t="s">
        <v>35</v>
      </c>
      <c r="B29" s="7" t="s">
        <v>8</v>
      </c>
      <c r="C29" s="7">
        <v>13</v>
      </c>
      <c r="D29" s="29" t="s">
        <v>49</v>
      </c>
      <c r="E29" s="8">
        <v>800</v>
      </c>
      <c r="F29" s="69">
        <v>116.8</v>
      </c>
      <c r="G29" s="40">
        <v>116.8</v>
      </c>
    </row>
    <row r="30" spans="1:7" ht="31.5">
      <c r="A30" s="21" t="s">
        <v>60</v>
      </c>
      <c r="B30" s="7" t="s">
        <v>8</v>
      </c>
      <c r="C30" s="7" t="s">
        <v>14</v>
      </c>
      <c r="D30" s="29" t="s">
        <v>97</v>
      </c>
      <c r="E30" s="8"/>
      <c r="F30" s="68">
        <f>F31</f>
        <v>4.6</v>
      </c>
      <c r="G30" s="53">
        <f>G31</f>
        <v>4.5</v>
      </c>
    </row>
    <row r="31" spans="1:7" ht="47.25">
      <c r="A31" s="21" t="s">
        <v>61</v>
      </c>
      <c r="B31" s="7" t="s">
        <v>8</v>
      </c>
      <c r="C31" s="7" t="s">
        <v>14</v>
      </c>
      <c r="D31" s="29" t="s">
        <v>97</v>
      </c>
      <c r="E31" s="8">
        <v>200</v>
      </c>
      <c r="F31" s="69">
        <f>ROUND(4.7*97.5%,1)</f>
        <v>4.6</v>
      </c>
      <c r="G31" s="40">
        <f>ROUND(4.7*95%,1)</f>
        <v>4.5</v>
      </c>
    </row>
    <row r="32" spans="1:7" s="3" customFormat="1" ht="15.75">
      <c r="A32" s="23" t="s">
        <v>30</v>
      </c>
      <c r="B32" s="18" t="s">
        <v>17</v>
      </c>
      <c r="C32" s="18"/>
      <c r="D32" s="30"/>
      <c r="E32" s="19"/>
      <c r="F32" s="71">
        <f aca="true" t="shared" si="1" ref="F32:G34">F33</f>
        <v>101</v>
      </c>
      <c r="G32" s="55">
        <f t="shared" si="1"/>
        <v>105.1</v>
      </c>
    </row>
    <row r="33" spans="1:7" s="6" customFormat="1" ht="31.5">
      <c r="A33" s="22" t="s">
        <v>31</v>
      </c>
      <c r="B33" s="4" t="s">
        <v>17</v>
      </c>
      <c r="C33" s="4" t="s">
        <v>9</v>
      </c>
      <c r="D33" s="28"/>
      <c r="E33" s="5"/>
      <c r="F33" s="66">
        <f t="shared" si="1"/>
        <v>101</v>
      </c>
      <c r="G33" s="51">
        <f t="shared" si="1"/>
        <v>105.1</v>
      </c>
    </row>
    <row r="34" spans="1:7" ht="15.75">
      <c r="A34" s="35" t="s">
        <v>45</v>
      </c>
      <c r="B34" s="36" t="s">
        <v>17</v>
      </c>
      <c r="C34" s="36" t="s">
        <v>9</v>
      </c>
      <c r="D34" s="37" t="s">
        <v>46</v>
      </c>
      <c r="E34" s="38"/>
      <c r="F34" s="67">
        <f t="shared" si="1"/>
        <v>101</v>
      </c>
      <c r="G34" s="52">
        <f t="shared" si="1"/>
        <v>105.1</v>
      </c>
    </row>
    <row r="35" spans="1:7" ht="47.25">
      <c r="A35" s="21" t="s">
        <v>32</v>
      </c>
      <c r="B35" s="7" t="s">
        <v>17</v>
      </c>
      <c r="C35" s="7" t="s">
        <v>9</v>
      </c>
      <c r="D35" s="29" t="s">
        <v>41</v>
      </c>
      <c r="E35" s="10"/>
      <c r="F35" s="68">
        <f>F36+F37</f>
        <v>101</v>
      </c>
      <c r="G35" s="53">
        <f>G36+G37</f>
        <v>105.1</v>
      </c>
    </row>
    <row r="36" spans="1:7" ht="94.5">
      <c r="A36" s="21" t="s">
        <v>75</v>
      </c>
      <c r="B36" s="7" t="s">
        <v>17</v>
      </c>
      <c r="C36" s="7" t="s">
        <v>9</v>
      </c>
      <c r="D36" s="29" t="s">
        <v>41</v>
      </c>
      <c r="E36" s="10">
        <v>100</v>
      </c>
      <c r="F36" s="69">
        <v>90.7</v>
      </c>
      <c r="G36" s="40">
        <v>94.8</v>
      </c>
    </row>
    <row r="37" spans="1:7" ht="47.25">
      <c r="A37" s="21" t="s">
        <v>61</v>
      </c>
      <c r="B37" s="7" t="s">
        <v>17</v>
      </c>
      <c r="C37" s="7" t="s">
        <v>9</v>
      </c>
      <c r="D37" s="29" t="s">
        <v>41</v>
      </c>
      <c r="E37" s="10">
        <v>200</v>
      </c>
      <c r="F37" s="69">
        <v>10.3</v>
      </c>
      <c r="G37" s="40">
        <v>10.3</v>
      </c>
    </row>
    <row r="38" spans="1:7" ht="15.75">
      <c r="A38" s="23" t="s">
        <v>43</v>
      </c>
      <c r="B38" s="18" t="s">
        <v>12</v>
      </c>
      <c r="C38" s="18"/>
      <c r="D38" s="30"/>
      <c r="E38" s="19"/>
      <c r="F38" s="71">
        <f>F39+F46</f>
        <v>354.2</v>
      </c>
      <c r="G38" s="55">
        <f>G39+G46</f>
        <v>321.3</v>
      </c>
    </row>
    <row r="39" spans="1:7" ht="15.75">
      <c r="A39" s="22" t="s">
        <v>44</v>
      </c>
      <c r="B39" s="4" t="s">
        <v>12</v>
      </c>
      <c r="C39" s="4" t="s">
        <v>42</v>
      </c>
      <c r="D39" s="28"/>
      <c r="E39" s="5"/>
      <c r="F39" s="66">
        <f>F43+F40</f>
        <v>342.5</v>
      </c>
      <c r="G39" s="51">
        <f>G43+G40</f>
        <v>309.90000000000003</v>
      </c>
    </row>
    <row r="40" spans="1:7" ht="47.25">
      <c r="A40" s="115" t="s">
        <v>84</v>
      </c>
      <c r="B40" s="74" t="s">
        <v>12</v>
      </c>
      <c r="C40" s="74" t="s">
        <v>42</v>
      </c>
      <c r="D40" s="75" t="s">
        <v>95</v>
      </c>
      <c r="E40" s="76"/>
      <c r="F40" s="77">
        <f>F41</f>
        <v>24.4</v>
      </c>
      <c r="G40" s="86">
        <f>G41</f>
        <v>23.8</v>
      </c>
    </row>
    <row r="41" spans="1:7" ht="63.75" customHeight="1">
      <c r="A41" s="79" t="s">
        <v>20</v>
      </c>
      <c r="B41" s="80" t="s">
        <v>12</v>
      </c>
      <c r="C41" s="80" t="s">
        <v>42</v>
      </c>
      <c r="D41" s="81" t="s">
        <v>100</v>
      </c>
      <c r="E41" s="82"/>
      <c r="F41" s="83">
        <f>F42</f>
        <v>24.4</v>
      </c>
      <c r="G41" s="87">
        <f>G42</f>
        <v>23.8</v>
      </c>
    </row>
    <row r="42" spans="1:7" ht="47.25">
      <c r="A42" s="85" t="s">
        <v>61</v>
      </c>
      <c r="B42" s="80" t="s">
        <v>12</v>
      </c>
      <c r="C42" s="80" t="s">
        <v>42</v>
      </c>
      <c r="D42" s="81" t="s">
        <v>100</v>
      </c>
      <c r="E42" s="80" t="s">
        <v>36</v>
      </c>
      <c r="F42" s="83">
        <f>ROUND(25*97.5%,1)</f>
        <v>24.4</v>
      </c>
      <c r="G42" s="87">
        <f>ROUND(25*95%,1)</f>
        <v>23.8</v>
      </c>
    </row>
    <row r="43" spans="1:7" ht="15.75">
      <c r="A43" s="35" t="s">
        <v>45</v>
      </c>
      <c r="B43" s="36" t="s">
        <v>12</v>
      </c>
      <c r="C43" s="36" t="s">
        <v>42</v>
      </c>
      <c r="D43" s="37" t="s">
        <v>46</v>
      </c>
      <c r="E43" s="38"/>
      <c r="F43" s="67">
        <f>F44</f>
        <v>318.1</v>
      </c>
      <c r="G43" s="52">
        <f>G44</f>
        <v>286.1</v>
      </c>
    </row>
    <row r="44" spans="1:7" ht="78.75">
      <c r="A44" s="21" t="s">
        <v>20</v>
      </c>
      <c r="B44" s="7" t="s">
        <v>12</v>
      </c>
      <c r="C44" s="7" t="s">
        <v>42</v>
      </c>
      <c r="D44" s="29" t="s">
        <v>50</v>
      </c>
      <c r="E44" s="10"/>
      <c r="F44" s="68">
        <f>F45</f>
        <v>318.1</v>
      </c>
      <c r="G44" s="53">
        <f>G45</f>
        <v>286.1</v>
      </c>
    </row>
    <row r="45" spans="1:7" ht="47.25">
      <c r="A45" s="21" t="s">
        <v>61</v>
      </c>
      <c r="B45" s="7" t="s">
        <v>12</v>
      </c>
      <c r="C45" s="7" t="s">
        <v>42</v>
      </c>
      <c r="D45" s="29" t="s">
        <v>50</v>
      </c>
      <c r="E45" s="7" t="s">
        <v>36</v>
      </c>
      <c r="F45" s="69">
        <f>ROUND((350)*97.5%-(F14+F20+F22+F29+F66+F26)*2.5%,1)</f>
        <v>318.1</v>
      </c>
      <c r="G45" s="40">
        <f>ROUND((350)*95%-(G14+G20+G22+G29+G66+G26)*5%,1)</f>
        <v>286.1</v>
      </c>
    </row>
    <row r="46" spans="1:7" ht="31.5">
      <c r="A46" s="88" t="s">
        <v>85</v>
      </c>
      <c r="B46" s="89" t="s">
        <v>12</v>
      </c>
      <c r="C46" s="89" t="s">
        <v>86</v>
      </c>
      <c r="D46" s="90"/>
      <c r="E46" s="91"/>
      <c r="F46" s="92">
        <f aca="true" t="shared" si="2" ref="F46:G48">F47</f>
        <v>11.7</v>
      </c>
      <c r="G46" s="93">
        <f t="shared" si="2"/>
        <v>11.4</v>
      </c>
    </row>
    <row r="47" spans="1:7" ht="47.25">
      <c r="A47" s="115" t="s">
        <v>87</v>
      </c>
      <c r="B47" s="74" t="s">
        <v>12</v>
      </c>
      <c r="C47" s="74" t="s">
        <v>86</v>
      </c>
      <c r="D47" s="75" t="s">
        <v>101</v>
      </c>
      <c r="E47" s="76"/>
      <c r="F47" s="77">
        <f t="shared" si="2"/>
        <v>11.7</v>
      </c>
      <c r="G47" s="86">
        <f t="shared" si="2"/>
        <v>11.4</v>
      </c>
    </row>
    <row r="48" spans="1:7" ht="31.5">
      <c r="A48" s="79" t="s">
        <v>88</v>
      </c>
      <c r="B48" s="80" t="s">
        <v>12</v>
      </c>
      <c r="C48" s="80" t="s">
        <v>86</v>
      </c>
      <c r="D48" s="81" t="s">
        <v>102</v>
      </c>
      <c r="E48" s="82"/>
      <c r="F48" s="83">
        <f t="shared" si="2"/>
        <v>11.7</v>
      </c>
      <c r="G48" s="87">
        <f t="shared" si="2"/>
        <v>11.4</v>
      </c>
    </row>
    <row r="49" spans="1:7" ht="47.25">
      <c r="A49" s="85" t="s">
        <v>61</v>
      </c>
      <c r="B49" s="80" t="s">
        <v>12</v>
      </c>
      <c r="C49" s="80" t="s">
        <v>86</v>
      </c>
      <c r="D49" s="81" t="s">
        <v>102</v>
      </c>
      <c r="E49" s="80">
        <v>200</v>
      </c>
      <c r="F49" s="83">
        <f>ROUND(12*97.5%,1)</f>
        <v>11.7</v>
      </c>
      <c r="G49" s="87">
        <f>ROUND(12*95%,1)</f>
        <v>11.4</v>
      </c>
    </row>
    <row r="50" spans="1:7" s="3" customFormat="1" ht="31.5">
      <c r="A50" s="23" t="s">
        <v>15</v>
      </c>
      <c r="B50" s="18" t="s">
        <v>16</v>
      </c>
      <c r="C50" s="18"/>
      <c r="D50" s="30"/>
      <c r="E50" s="19"/>
      <c r="F50" s="71">
        <f>F51</f>
        <v>628.3999999999999</v>
      </c>
      <c r="G50" s="55">
        <f>G51</f>
        <v>629.0000000000001</v>
      </c>
    </row>
    <row r="51" spans="1:7" s="6" customFormat="1" ht="15.75">
      <c r="A51" s="22" t="s">
        <v>18</v>
      </c>
      <c r="B51" s="4" t="s">
        <v>16</v>
      </c>
      <c r="C51" s="4" t="s">
        <v>9</v>
      </c>
      <c r="D51" s="28"/>
      <c r="E51" s="5"/>
      <c r="F51" s="66">
        <f>F55+F52</f>
        <v>628.3999999999999</v>
      </c>
      <c r="G51" s="51">
        <f>G55+G52</f>
        <v>629.0000000000001</v>
      </c>
    </row>
    <row r="52" spans="1:7" s="6" customFormat="1" ht="31.5">
      <c r="A52" s="115" t="s">
        <v>55</v>
      </c>
      <c r="B52" s="74" t="s">
        <v>16</v>
      </c>
      <c r="C52" s="74" t="s">
        <v>9</v>
      </c>
      <c r="D52" s="75" t="s">
        <v>57</v>
      </c>
      <c r="E52" s="76"/>
      <c r="F52" s="77">
        <f>F53</f>
        <v>29.3</v>
      </c>
      <c r="G52" s="86">
        <f>G53</f>
        <v>28.5</v>
      </c>
    </row>
    <row r="53" spans="1:7" s="6" customFormat="1" ht="15.75">
      <c r="A53" s="79" t="s">
        <v>56</v>
      </c>
      <c r="B53" s="80" t="s">
        <v>16</v>
      </c>
      <c r="C53" s="80" t="s">
        <v>9</v>
      </c>
      <c r="D53" s="81" t="s">
        <v>103</v>
      </c>
      <c r="E53" s="82"/>
      <c r="F53" s="83">
        <f>F54</f>
        <v>29.3</v>
      </c>
      <c r="G53" s="87">
        <f>G54</f>
        <v>28.5</v>
      </c>
    </row>
    <row r="54" spans="1:7" s="6" customFormat="1" ht="47.25">
      <c r="A54" s="85" t="s">
        <v>62</v>
      </c>
      <c r="B54" s="80" t="s">
        <v>16</v>
      </c>
      <c r="C54" s="80" t="s">
        <v>9</v>
      </c>
      <c r="D54" s="81" t="s">
        <v>103</v>
      </c>
      <c r="E54" s="80" t="s">
        <v>36</v>
      </c>
      <c r="F54" s="83">
        <f>ROUND(30*97.5%,1)</f>
        <v>29.3</v>
      </c>
      <c r="G54" s="87">
        <f>ROUND(30*95%,1)</f>
        <v>28.5</v>
      </c>
    </row>
    <row r="55" spans="1:7" s="6" customFormat="1" ht="15.75">
      <c r="A55" s="35" t="s">
        <v>45</v>
      </c>
      <c r="B55" s="36" t="s">
        <v>16</v>
      </c>
      <c r="C55" s="36" t="s">
        <v>9</v>
      </c>
      <c r="D55" s="37" t="s">
        <v>46</v>
      </c>
      <c r="E55" s="38"/>
      <c r="F55" s="67">
        <f>F56+F58+F60</f>
        <v>599.0999999999999</v>
      </c>
      <c r="G55" s="52">
        <f>G56+G58+G60</f>
        <v>600.5000000000001</v>
      </c>
    </row>
    <row r="56" spans="1:7" ht="15.75">
      <c r="A56" s="21" t="s">
        <v>19</v>
      </c>
      <c r="B56" s="7" t="s">
        <v>16</v>
      </c>
      <c r="C56" s="7" t="s">
        <v>9</v>
      </c>
      <c r="D56" s="29" t="s">
        <v>51</v>
      </c>
      <c r="E56" s="10"/>
      <c r="F56" s="68">
        <f>F57</f>
        <v>444.2</v>
      </c>
      <c r="G56" s="53">
        <f>G57</f>
        <v>449.6</v>
      </c>
    </row>
    <row r="57" spans="1:7" ht="47.25">
      <c r="A57" s="21" t="s">
        <v>61</v>
      </c>
      <c r="B57" s="7" t="s">
        <v>16</v>
      </c>
      <c r="C57" s="7" t="s">
        <v>9</v>
      </c>
      <c r="D57" s="29" t="s">
        <v>51</v>
      </c>
      <c r="E57" s="10">
        <v>200</v>
      </c>
      <c r="F57" s="69">
        <f>ROUND(455.6*97.5%,1)</f>
        <v>444.2</v>
      </c>
      <c r="G57" s="40">
        <f>ROUND(473.3*95%,1)</f>
        <v>449.6</v>
      </c>
    </row>
    <row r="58" spans="1:7" ht="15.75">
      <c r="A58" s="21" t="s">
        <v>21</v>
      </c>
      <c r="B58" s="7" t="s">
        <v>16</v>
      </c>
      <c r="C58" s="7" t="s">
        <v>9</v>
      </c>
      <c r="D58" s="29" t="s">
        <v>52</v>
      </c>
      <c r="E58" s="10"/>
      <c r="F58" s="68">
        <f>F59</f>
        <v>94.6</v>
      </c>
      <c r="G58" s="53">
        <f>G59</f>
        <v>92.2</v>
      </c>
    </row>
    <row r="59" spans="1:7" ht="47.25">
      <c r="A59" s="21" t="s">
        <v>61</v>
      </c>
      <c r="B59" s="7" t="s">
        <v>16</v>
      </c>
      <c r="C59" s="7" t="s">
        <v>9</v>
      </c>
      <c r="D59" s="29" t="s">
        <v>52</v>
      </c>
      <c r="E59" s="7" t="s">
        <v>36</v>
      </c>
      <c r="F59" s="69">
        <f>ROUND(97*97.5%,1)</f>
        <v>94.6</v>
      </c>
      <c r="G59" s="40">
        <f>ROUND(97*95%,1)</f>
        <v>92.2</v>
      </c>
    </row>
    <row r="60" spans="1:7" ht="31.5">
      <c r="A60" s="21" t="s">
        <v>22</v>
      </c>
      <c r="B60" s="7" t="s">
        <v>16</v>
      </c>
      <c r="C60" s="7" t="s">
        <v>9</v>
      </c>
      <c r="D60" s="29" t="s">
        <v>53</v>
      </c>
      <c r="E60" s="10"/>
      <c r="F60" s="68">
        <f>F61</f>
        <v>60.3</v>
      </c>
      <c r="G60" s="53">
        <f>G61</f>
        <v>58.699999999999996</v>
      </c>
    </row>
    <row r="61" spans="1:7" ht="47.25">
      <c r="A61" s="21" t="s">
        <v>61</v>
      </c>
      <c r="B61" s="7" t="s">
        <v>16</v>
      </c>
      <c r="C61" s="7" t="s">
        <v>9</v>
      </c>
      <c r="D61" s="29" t="s">
        <v>53</v>
      </c>
      <c r="E61" s="7" t="s">
        <v>36</v>
      </c>
      <c r="F61" s="69">
        <f>ROUND(61.9*97.5%,1)-0.1</f>
        <v>60.3</v>
      </c>
      <c r="G61" s="40">
        <f>ROUND(61.9*95%,1)-0.1</f>
        <v>58.699999999999996</v>
      </c>
    </row>
    <row r="62" spans="1:7" ht="78.75">
      <c r="A62" s="23" t="s">
        <v>40</v>
      </c>
      <c r="B62" s="18" t="s">
        <v>37</v>
      </c>
      <c r="C62" s="18"/>
      <c r="D62" s="30"/>
      <c r="E62" s="19"/>
      <c r="F62" s="71">
        <f aca="true" t="shared" si="3" ref="F62:G65">F63</f>
        <v>31.3</v>
      </c>
      <c r="G62" s="55">
        <f t="shared" si="3"/>
        <v>33.7</v>
      </c>
    </row>
    <row r="63" spans="1:7" ht="31.5">
      <c r="A63" s="21" t="s">
        <v>38</v>
      </c>
      <c r="B63" s="7" t="s">
        <v>37</v>
      </c>
      <c r="C63" s="7" t="s">
        <v>9</v>
      </c>
      <c r="D63" s="29"/>
      <c r="E63" s="7"/>
      <c r="F63" s="68">
        <f t="shared" si="3"/>
        <v>31.3</v>
      </c>
      <c r="G63" s="53">
        <f t="shared" si="3"/>
        <v>33.7</v>
      </c>
    </row>
    <row r="64" spans="1:7" ht="15.75">
      <c r="A64" s="41" t="s">
        <v>45</v>
      </c>
      <c r="B64" s="7" t="s">
        <v>37</v>
      </c>
      <c r="C64" s="7" t="s">
        <v>9</v>
      </c>
      <c r="D64" s="37" t="s">
        <v>46</v>
      </c>
      <c r="E64" s="7"/>
      <c r="F64" s="68">
        <f>F65</f>
        <v>31.3</v>
      </c>
      <c r="G64" s="53">
        <f>G65</f>
        <v>33.7</v>
      </c>
    </row>
    <row r="65" spans="1:7" ht="78.75">
      <c r="A65" s="21" t="s">
        <v>63</v>
      </c>
      <c r="B65" s="7" t="s">
        <v>37</v>
      </c>
      <c r="C65" s="7" t="s">
        <v>9</v>
      </c>
      <c r="D65" s="29" t="s">
        <v>64</v>
      </c>
      <c r="E65" s="7"/>
      <c r="F65" s="68">
        <f t="shared" si="3"/>
        <v>31.3</v>
      </c>
      <c r="G65" s="53">
        <f t="shared" si="3"/>
        <v>33.7</v>
      </c>
    </row>
    <row r="66" spans="1:7" ht="16.5" thickBot="1">
      <c r="A66" s="21" t="s">
        <v>39</v>
      </c>
      <c r="B66" s="7" t="s">
        <v>37</v>
      </c>
      <c r="C66" s="7" t="s">
        <v>9</v>
      </c>
      <c r="D66" s="29" t="s">
        <v>64</v>
      </c>
      <c r="E66" s="7" t="s">
        <v>24</v>
      </c>
      <c r="F66" s="68">
        <v>31.3</v>
      </c>
      <c r="G66" s="53">
        <v>33.7</v>
      </c>
    </row>
    <row r="67" spans="1:7" ht="32.25" thickBot="1">
      <c r="A67" s="31" t="s">
        <v>76</v>
      </c>
      <c r="B67" s="32"/>
      <c r="C67" s="32"/>
      <c r="D67" s="32"/>
      <c r="E67" s="32"/>
      <c r="F67" s="72">
        <f>F12+F32+F38+F50+F62</f>
        <v>2224.5</v>
      </c>
      <c r="G67" s="56">
        <f>G12+G32+G38+G50+G62</f>
        <v>2197.2999999999997</v>
      </c>
    </row>
    <row r="68" spans="1:5" ht="28.5" customHeight="1" thickBot="1">
      <c r="A68" s="57"/>
      <c r="B68" s="58"/>
      <c r="C68" s="58"/>
      <c r="D68" s="58"/>
      <c r="E68" s="58"/>
    </row>
    <row r="69" spans="1:7" ht="31.5">
      <c r="A69" s="59" t="s">
        <v>77</v>
      </c>
      <c r="B69" s="60">
        <v>99</v>
      </c>
      <c r="C69" s="60"/>
      <c r="D69" s="61"/>
      <c r="E69" s="60"/>
      <c r="F69" s="112">
        <f aca="true" t="shared" si="4" ref="F69:G71">F70</f>
        <v>54.4</v>
      </c>
      <c r="G69" s="62">
        <f t="shared" si="4"/>
        <v>110.1</v>
      </c>
    </row>
    <row r="70" spans="1:7" ht="15.75">
      <c r="A70" s="22" t="s">
        <v>78</v>
      </c>
      <c r="B70" s="4">
        <v>99</v>
      </c>
      <c r="C70" s="4" t="s">
        <v>79</v>
      </c>
      <c r="D70" s="63"/>
      <c r="E70" s="4"/>
      <c r="F70" s="113">
        <f t="shared" si="4"/>
        <v>54.4</v>
      </c>
      <c r="G70" s="43">
        <f t="shared" si="4"/>
        <v>110.1</v>
      </c>
    </row>
    <row r="71" spans="1:7" ht="15.75">
      <c r="A71" s="21" t="s">
        <v>78</v>
      </c>
      <c r="B71" s="7">
        <v>99</v>
      </c>
      <c r="C71" s="7" t="s">
        <v>79</v>
      </c>
      <c r="D71" s="29" t="s">
        <v>80</v>
      </c>
      <c r="E71" s="7"/>
      <c r="F71" s="69">
        <f>F72</f>
        <v>54.4</v>
      </c>
      <c r="G71" s="40">
        <f t="shared" si="4"/>
        <v>110.1</v>
      </c>
    </row>
    <row r="72" spans="1:7" ht="16.5" thickBot="1">
      <c r="A72" s="21" t="s">
        <v>35</v>
      </c>
      <c r="B72" s="7">
        <v>99</v>
      </c>
      <c r="C72" s="7" t="s">
        <v>79</v>
      </c>
      <c r="D72" s="29" t="s">
        <v>80</v>
      </c>
      <c r="E72" s="7" t="s">
        <v>81</v>
      </c>
      <c r="F72" s="69">
        <f>ROUND((2278.9-F32)*2.5%,1)</f>
        <v>54.4</v>
      </c>
      <c r="G72" s="40">
        <f>ROUND((2307.4-G32)*5%,1)</f>
        <v>110.1</v>
      </c>
    </row>
    <row r="73" spans="1:7" ht="27.75" customHeight="1" thickBot="1">
      <c r="A73" s="31" t="s">
        <v>33</v>
      </c>
      <c r="B73" s="32"/>
      <c r="C73" s="32"/>
      <c r="D73" s="32"/>
      <c r="E73" s="32"/>
      <c r="F73" s="72">
        <f>F12+F32+F38+F50+F62+F69</f>
        <v>2278.9</v>
      </c>
      <c r="G73" s="56">
        <f>G12+G32+G38+G50+G62+G69</f>
        <v>2307.3999999999996</v>
      </c>
    </row>
  </sheetData>
  <sheetProtection/>
  <mergeCells count="12">
    <mergeCell ref="A3:G3"/>
    <mergeCell ref="A4:G4"/>
    <mergeCell ref="A5:G5"/>
    <mergeCell ref="A6:G6"/>
    <mergeCell ref="A7:G7"/>
    <mergeCell ref="A9:E9"/>
    <mergeCell ref="A10:A11"/>
    <mergeCell ref="B10:B11"/>
    <mergeCell ref="C10:C11"/>
    <mergeCell ref="D10:D11"/>
    <mergeCell ref="E10:E11"/>
    <mergeCell ref="F10:G10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9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2017-11-17T10:19:02Z</cp:lastPrinted>
  <dcterms:created xsi:type="dcterms:W3CDTF">2011-11-01T06:15:33Z</dcterms:created>
  <dcterms:modified xsi:type="dcterms:W3CDTF">2020-10-27T14:34:15Z</dcterms:modified>
  <cp:category/>
  <cp:version/>
  <cp:contentType/>
  <cp:contentStatus/>
</cp:coreProperties>
</file>